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Annual Plans\Tribe Annual Plans and Contracts\2020\Attachments\Benefit Matrices\"/>
    </mc:Choice>
  </mc:AlternateContent>
  <bookViews>
    <workbookView xWindow="0" yWindow="0" windowWidth="21570" windowHeight="9660" tabRatio="500"/>
  </bookViews>
  <sheets>
    <sheet name="Sheet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18" i="1" l="1"/>
  <c r="H19" i="1"/>
  <c r="H30" i="1" s="1"/>
  <c r="J42" i="1" s="1"/>
  <c r="J43" i="1" s="1"/>
  <c r="H20" i="1"/>
  <c r="H21" i="1"/>
  <c r="H22" i="1"/>
  <c r="H23" i="1"/>
  <c r="H24" i="1"/>
  <c r="H25" i="1"/>
  <c r="H26" i="1"/>
  <c r="H27" i="1"/>
  <c r="H28" i="1"/>
  <c r="H29" i="1"/>
  <c r="F32" i="1"/>
  <c r="F34" i="1"/>
  <c r="F35" i="1"/>
  <c r="F36" i="1"/>
  <c r="F38" i="1"/>
  <c r="F40" i="1"/>
  <c r="F42" i="1"/>
  <c r="F45" i="1"/>
  <c r="E21" i="1"/>
  <c r="F21" i="1"/>
  <c r="F22" i="1"/>
  <c r="J41" i="1" s="1"/>
  <c r="O29" i="1"/>
  <c r="N29" i="1"/>
  <c r="M29" i="1"/>
  <c r="L29" i="1"/>
  <c r="K29" i="1"/>
  <c r="O28" i="1"/>
  <c r="N28" i="1"/>
  <c r="M28" i="1"/>
  <c r="L28" i="1"/>
  <c r="K28" i="1"/>
  <c r="O27" i="1"/>
  <c r="N27" i="1"/>
  <c r="M27" i="1"/>
  <c r="L27" i="1"/>
  <c r="K27" i="1"/>
  <c r="O26" i="1"/>
  <c r="N26" i="1"/>
  <c r="M26" i="1"/>
  <c r="L26" i="1"/>
  <c r="K26" i="1"/>
  <c r="O25" i="1"/>
  <c r="N25" i="1"/>
  <c r="M25" i="1"/>
  <c r="L25" i="1"/>
  <c r="K25" i="1"/>
  <c r="O24" i="1"/>
  <c r="N24" i="1"/>
  <c r="M24" i="1"/>
  <c r="L24" i="1"/>
  <c r="K24" i="1"/>
  <c r="O23" i="1"/>
  <c r="N23" i="1"/>
  <c r="M23" i="1"/>
  <c r="L23" i="1"/>
  <c r="K23" i="1"/>
  <c r="O22" i="1"/>
  <c r="N22" i="1"/>
  <c r="M22" i="1"/>
  <c r="L22" i="1"/>
  <c r="K22" i="1"/>
  <c r="O21" i="1"/>
  <c r="N21" i="1"/>
  <c r="M21" i="1"/>
  <c r="L21" i="1"/>
  <c r="K21" i="1"/>
  <c r="O20" i="1"/>
  <c r="N20" i="1"/>
  <c r="M20" i="1"/>
  <c r="L20" i="1"/>
  <c r="K20" i="1"/>
  <c r="O19" i="1"/>
  <c r="N19" i="1"/>
  <c r="M19" i="1"/>
  <c r="L19" i="1"/>
  <c r="K19" i="1"/>
  <c r="O18" i="1"/>
  <c r="N18" i="1"/>
  <c r="M18" i="1"/>
  <c r="L18" i="1"/>
  <c r="K18" i="1"/>
  <c r="I28" i="1" l="1"/>
  <c r="I26" i="1"/>
  <c r="I24" i="1"/>
  <c r="I22" i="1"/>
  <c r="I20" i="1"/>
  <c r="I18" i="1"/>
  <c r="I29" i="1"/>
  <c r="I27" i="1"/>
  <c r="I25" i="1"/>
  <c r="I23" i="1"/>
  <c r="I21" i="1"/>
  <c r="I19" i="1"/>
  <c r="J44" i="1"/>
  <c r="J45" i="1"/>
  <c r="F30" i="1"/>
  <c r="F47" i="1" s="1"/>
  <c r="F52" i="1" s="1"/>
  <c r="D59" i="1" l="1"/>
  <c r="F54" i="1"/>
</calcChain>
</file>

<file path=xl/comments1.xml><?xml version="1.0" encoding="utf-8"?>
<comments xmlns="http://schemas.openxmlformats.org/spreadsheetml/2006/main">
  <authors>
    <author>A satisfied Microsoft Office user</author>
  </authors>
  <commentList>
    <comment ref="H17" authorId="0" shapeId="0">
      <text>
        <r>
          <rPr>
            <sz val="9"/>
            <color indexed="81"/>
            <rFont val="Geneva"/>
          </rPr>
          <t>This column matches family size and returns the calculated category</t>
        </r>
      </text>
    </comment>
    <comment ref="I17" authorId="0" shapeId="0">
      <text>
        <r>
          <rPr>
            <sz val="9"/>
            <color indexed="81"/>
            <rFont val="Geneva"/>
          </rPr>
          <t>This column finds the category for the monthly income for each family size</t>
        </r>
      </text>
    </comment>
    <comment ref="H30" authorId="0" shapeId="0">
      <text>
        <r>
          <rPr>
            <sz val="9"/>
            <color indexed="81"/>
            <rFont val="Geneva"/>
          </rPr>
          <t>this finds category and sends to D6</t>
        </r>
      </text>
    </comment>
  </commentList>
</comments>
</file>

<file path=xl/sharedStrings.xml><?xml version="1.0" encoding="utf-8"?>
<sst xmlns="http://schemas.openxmlformats.org/spreadsheetml/2006/main" count="82" uniqueCount="79">
  <si>
    <t>Seldovia Village Tribe</t>
  </si>
  <si>
    <t>Poverty Guidelines Income</t>
  </si>
  <si>
    <t>Grant Worksheet</t>
  </si>
  <si>
    <t>Size</t>
  </si>
  <si>
    <t>Name</t>
  </si>
  <si>
    <t>Category Maximum</t>
  </si>
  <si>
    <t>Case No.</t>
  </si>
  <si>
    <t>FY20</t>
  </si>
  <si>
    <t>Date</t>
  </si>
  <si>
    <t>Limits</t>
  </si>
  <si>
    <t>EAP Worker</t>
  </si>
  <si>
    <t>Income</t>
  </si>
  <si>
    <t xml:space="preserve"> % Max</t>
  </si>
  <si>
    <t>Level</t>
  </si>
  <si>
    <t>INCOME SOURCE</t>
  </si>
  <si>
    <t>90 DAY TOTAL or Monthly AVG</t>
  </si>
  <si>
    <t>Wages and Salaries</t>
  </si>
  <si>
    <t>Self-Employment (net)</t>
  </si>
  <si>
    <t>Social Security</t>
  </si>
  <si>
    <t>Sr. Care Benefits</t>
  </si>
  <si>
    <t>Veteran's Benefits</t>
  </si>
  <si>
    <t>Unemployment Insurance</t>
  </si>
  <si>
    <t>SSI</t>
  </si>
  <si>
    <t>Native Dividends</t>
  </si>
  <si>
    <t>APD</t>
  </si>
  <si>
    <t>Food Stamps</t>
  </si>
  <si>
    <t>Monthly Income Level</t>
  </si>
  <si>
    <t>TAP or APA</t>
  </si>
  <si>
    <t>Size test</t>
  </si>
  <si>
    <t>income test</t>
  </si>
  <si>
    <t>Family Size</t>
  </si>
  <si>
    <t>Child Support/Alimony</t>
  </si>
  <si>
    <t>Retirement/Pensions</t>
  </si>
  <si>
    <t>Specify other</t>
  </si>
  <si>
    <t>Perm Fund</t>
  </si>
  <si>
    <t>Total</t>
  </si>
  <si>
    <t>Estimated Annual Income</t>
  </si>
  <si>
    <t>Enter Family Size</t>
  </si>
  <si>
    <t>Eligible</t>
  </si>
  <si>
    <t>Ineligible</t>
  </si>
  <si>
    <t>If Family Size over 7</t>
  </si>
  <si>
    <t>Over 18</t>
  </si>
  <si>
    <t>Calculations are incorrect</t>
  </si>
  <si>
    <t>Under 18</t>
  </si>
  <si>
    <t>Grant Computation</t>
  </si>
  <si>
    <t>Base grant amount before adjustments</t>
  </si>
  <si>
    <t xml:space="preserve"> Any person 60 or over or</t>
  </si>
  <si>
    <t>5 or more household members add $50</t>
  </si>
  <si>
    <t>Assistance provided per Level</t>
  </si>
  <si>
    <t>Single person Household (except elderly)</t>
  </si>
  <si>
    <t>Subtract $50</t>
  </si>
  <si>
    <t>One bedroom home minus $50     OR</t>
  </si>
  <si>
    <t>One room home minus $125</t>
  </si>
  <si>
    <t>buys wood, minus 25%</t>
  </si>
  <si>
    <t>Assistance Computation</t>
  </si>
  <si>
    <t>Monthly Income</t>
  </si>
  <si>
    <t xml:space="preserve">Category is </t>
  </si>
  <si>
    <t>If residing in: boat, pickup camper or camper</t>
  </si>
  <si>
    <t>Assistance is</t>
  </si>
  <si>
    <t>van, travel trailer (33ft. or less), tent, bus,</t>
  </si>
  <si>
    <t>motor home, or housesitting, minus 65%</t>
  </si>
  <si>
    <t>Other</t>
  </si>
  <si>
    <t>for proportionate share for household living</t>
  </si>
  <si>
    <t>in single residence with</t>
  </si>
  <si>
    <t>(number of) other households</t>
  </si>
  <si>
    <t>Total EAP Grant (minimum $550)</t>
  </si>
  <si>
    <t xml:space="preserve">of Grant is </t>
  </si>
  <si>
    <t>Division of Grant</t>
  </si>
  <si>
    <t xml:space="preserve">DP = Direct </t>
  </si>
  <si>
    <t>Payment type</t>
  </si>
  <si>
    <t xml:space="preserve">Amount </t>
  </si>
  <si>
    <t>Vendor/Client</t>
  </si>
  <si>
    <t xml:space="preserve">        Payment</t>
  </si>
  <si>
    <t>LOC</t>
  </si>
  <si>
    <t>Seldovia Fuel</t>
  </si>
  <si>
    <t>LOC = Line of</t>
  </si>
  <si>
    <t xml:space="preserve">         Credit</t>
  </si>
  <si>
    <t>PP = Prepaymt</t>
  </si>
  <si>
    <t>2P = Two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</si>
</sst>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</numFmts>
  <fonts count="6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Geneva"/>
    </font>
    <font>
      <i/>
      <sz val="10"/>
      <name val="Geneva"/>
    </font>
    <font>
      <sz val="9"/>
      <name val="Geneva"/>
    </font>
    <font>
      <sz val="9"/>
      <color indexed="81"/>
      <name val="Geneva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15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0" fillId="0" borderId="1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2" fillId="0" borderId="1" xfId="0" applyFont="1" applyBorder="1" applyAlignment="1">
      <alignment horizontal="right"/>
    </xf>
    <xf numFmtId="9" fontId="2" fillId="0" borderId="2" xfId="3" applyFont="1" applyBorder="1"/>
    <xf numFmtId="0" fontId="0" fillId="0" borderId="3" xfId="0" applyBorder="1"/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/>
    <xf numFmtId="6" fontId="0" fillId="0" borderId="7" xfId="2" applyNumberFormat="1" applyFont="1" applyBorder="1"/>
    <xf numFmtId="0" fontId="0" fillId="0" borderId="3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0" xfId="0" applyBorder="1"/>
    <xf numFmtId="0" fontId="2" fillId="0" borderId="9" xfId="0" applyFont="1" applyBorder="1" applyProtection="1"/>
    <xf numFmtId="0" fontId="0" fillId="0" borderId="9" xfId="0" applyBorder="1" applyAlignment="1" applyProtection="1">
      <alignment horizontal="left"/>
      <protection locked="0"/>
    </xf>
    <xf numFmtId="0" fontId="0" fillId="0" borderId="9" xfId="0" applyBorder="1" applyAlignment="1">
      <alignment horizontal="right"/>
    </xf>
    <xf numFmtId="14" fontId="0" fillId="0" borderId="10" xfId="0" applyNumberFormat="1" applyBorder="1" applyProtection="1">
      <protection locked="0"/>
    </xf>
    <xf numFmtId="0" fontId="0" fillId="0" borderId="11" xfId="0" applyBorder="1" applyAlignment="1">
      <alignment horizontal="centerContinuous"/>
    </xf>
    <xf numFmtId="0" fontId="0" fillId="0" borderId="12" xfId="0" applyBorder="1" applyAlignment="1">
      <alignment horizontal="centerContinuous"/>
    </xf>
    <xf numFmtId="0" fontId="0" fillId="0" borderId="11" xfId="0" applyBorder="1"/>
    <xf numFmtId="0" fontId="0" fillId="0" borderId="13" xfId="0" applyBorder="1"/>
    <xf numFmtId="0" fontId="0" fillId="0" borderId="13" xfId="0" applyBorder="1" applyProtection="1">
      <protection locked="0"/>
    </xf>
    <xf numFmtId="0" fontId="0" fillId="0" borderId="12" xfId="0" applyBorder="1" applyProtection="1">
      <protection locked="0"/>
    </xf>
    <xf numFmtId="0" fontId="2" fillId="0" borderId="3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6" fontId="0" fillId="0" borderId="0" xfId="0" applyNumberFormat="1"/>
    <xf numFmtId="0" fontId="2" fillId="0" borderId="1" xfId="0" applyFont="1" applyBorder="1" applyAlignment="1">
      <alignment horizontal="centerContinuous"/>
    </xf>
    <xf numFmtId="0" fontId="2" fillId="0" borderId="14" xfId="0" applyFont="1" applyBorder="1" applyAlignment="1">
      <alignment horizontal="centerContinuous"/>
    </xf>
    <xf numFmtId="0" fontId="2" fillId="0" borderId="2" xfId="0" applyFont="1" applyBorder="1" applyAlignment="1">
      <alignment horizontal="centerContinuous"/>
    </xf>
    <xf numFmtId="0" fontId="2" fillId="0" borderId="1" xfId="0" applyFont="1" applyBorder="1"/>
    <xf numFmtId="0" fontId="2" fillId="0" borderId="2" xfId="0" applyFont="1" applyBorder="1"/>
    <xf numFmtId="9" fontId="0" fillId="0" borderId="7" xfId="3" applyFont="1" applyBorder="1"/>
    <xf numFmtId="0" fontId="0" fillId="0" borderId="12" xfId="0" applyBorder="1"/>
    <xf numFmtId="38" fontId="0" fillId="0" borderId="12" xfId="1" applyNumberFormat="1" applyFont="1" applyBorder="1" applyProtection="1">
      <protection locked="0"/>
    </xf>
    <xf numFmtId="9" fontId="0" fillId="0" borderId="12" xfId="3" applyFont="1" applyBorder="1"/>
    <xf numFmtId="6" fontId="0" fillId="0" borderId="12" xfId="2" applyNumberFormat="1" applyFont="1" applyBorder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15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6" fontId="0" fillId="0" borderId="3" xfId="2" applyNumberFormat="1" applyFont="1" applyBorder="1"/>
    <xf numFmtId="6" fontId="0" fillId="0" borderId="19" xfId="2" applyNumberFormat="1" applyFont="1" applyBorder="1"/>
    <xf numFmtId="6" fontId="0" fillId="0" borderId="6" xfId="2" applyNumberFormat="1" applyFont="1" applyBorder="1"/>
    <xf numFmtId="6" fontId="0" fillId="0" borderId="0" xfId="2" applyNumberFormat="1" applyFont="1" applyBorder="1"/>
    <xf numFmtId="0" fontId="0" fillId="0" borderId="7" xfId="0" applyBorder="1"/>
    <xf numFmtId="38" fontId="2" fillId="0" borderId="12" xfId="1" applyNumberFormat="1" applyFont="1" applyBorder="1" applyProtection="1"/>
    <xf numFmtId="6" fontId="2" fillId="0" borderId="15" xfId="2" applyNumberFormat="1" applyFont="1" applyBorder="1" applyProtection="1"/>
    <xf numFmtId="38" fontId="0" fillId="0" borderId="17" xfId="1" applyNumberFormat="1" applyFont="1" applyBorder="1" applyProtection="1">
      <protection locked="0"/>
    </xf>
    <xf numFmtId="0" fontId="0" fillId="0" borderId="15" xfId="0" applyBorder="1" applyProtection="1">
      <protection locked="0"/>
    </xf>
    <xf numFmtId="0" fontId="2" fillId="0" borderId="3" xfId="0" applyFont="1" applyBorder="1"/>
    <xf numFmtId="0" fontId="0" fillId="0" borderId="8" xfId="0" applyBorder="1"/>
    <xf numFmtId="0" fontId="2" fillId="0" borderId="11" xfId="0" applyFont="1" applyBorder="1"/>
    <xf numFmtId="0" fontId="2" fillId="0" borderId="15" xfId="0" applyFont="1" applyBorder="1"/>
    <xf numFmtId="6" fontId="0" fillId="0" borderId="11" xfId="2" applyNumberFormat="1" applyFont="1" applyBorder="1"/>
    <xf numFmtId="6" fontId="0" fillId="0" borderId="13" xfId="2" applyNumberFormat="1" applyFont="1" applyBorder="1"/>
    <xf numFmtId="0" fontId="2" fillId="0" borderId="6" xfId="0" applyFont="1" applyBorder="1"/>
    <xf numFmtId="8" fontId="2" fillId="0" borderId="20" xfId="0" applyNumberFormat="1" applyFont="1" applyBorder="1"/>
    <xf numFmtId="0" fontId="0" fillId="0" borderId="19" xfId="0" applyBorder="1"/>
    <xf numFmtId="0" fontId="2" fillId="0" borderId="19" xfId="0" applyFont="1" applyBorder="1"/>
    <xf numFmtId="8" fontId="0" fillId="0" borderId="21" xfId="0" applyNumberFormat="1" applyBorder="1" applyAlignment="1">
      <alignment horizontal="center"/>
    </xf>
    <xf numFmtId="0" fontId="2" fillId="0" borderId="13" xfId="0" applyFont="1" applyBorder="1"/>
    <xf numFmtId="8" fontId="2" fillId="0" borderId="22" xfId="1" applyNumberFormat="1" applyFont="1" applyBorder="1"/>
    <xf numFmtId="0" fontId="0" fillId="0" borderId="1" xfId="0" applyBorder="1"/>
    <xf numFmtId="0" fontId="0" fillId="0" borderId="2" xfId="0" applyBorder="1"/>
    <xf numFmtId="8" fontId="2" fillId="0" borderId="21" xfId="1" applyNumberFormat="1" applyFont="1" applyBorder="1"/>
    <xf numFmtId="38" fontId="2" fillId="0" borderId="16" xfId="1" applyNumberFormat="1" applyFont="1" applyBorder="1"/>
    <xf numFmtId="6" fontId="0" fillId="0" borderId="8" xfId="2" applyNumberFormat="1" applyFont="1" applyBorder="1"/>
    <xf numFmtId="38" fontId="2" fillId="0" borderId="18" xfId="1" applyNumberFormat="1" applyFont="1" applyBorder="1"/>
    <xf numFmtId="8" fontId="2" fillId="0" borderId="23" xfId="1" applyNumberFormat="1" applyFont="1" applyBorder="1"/>
    <xf numFmtId="6" fontId="2" fillId="0" borderId="0" xfId="2" applyNumberFormat="1" applyFont="1" applyBorder="1"/>
    <xf numFmtId="0" fontId="2" fillId="0" borderId="0" xfId="0" applyFont="1" applyBorder="1" applyAlignment="1">
      <alignment horizontal="center"/>
    </xf>
    <xf numFmtId="38" fontId="2" fillId="0" borderId="17" xfId="1" applyNumberFormat="1" applyFont="1" applyBorder="1"/>
    <xf numFmtId="38" fontId="2" fillId="0" borderId="0" xfId="0" applyNumberFormat="1" applyFont="1" applyBorder="1"/>
    <xf numFmtId="0" fontId="0" fillId="0" borderId="14" xfId="0" applyBorder="1" applyAlignment="1">
      <alignment horizontal="centerContinuous"/>
    </xf>
    <xf numFmtId="44" fontId="2" fillId="0" borderId="8" xfId="2" applyFont="1" applyBorder="1"/>
    <xf numFmtId="38" fontId="2" fillId="0" borderId="7" xfId="1" applyNumberFormat="1" applyFont="1" applyBorder="1"/>
    <xf numFmtId="6" fontId="2" fillId="0" borderId="24" xfId="2" applyNumberFormat="1" applyFont="1" applyBorder="1"/>
    <xf numFmtId="8" fontId="2" fillId="0" borderId="20" xfId="1" applyNumberFormat="1" applyFont="1" applyBorder="1"/>
    <xf numFmtId="9" fontId="2" fillId="0" borderId="6" xfId="3" applyFont="1" applyBorder="1" applyAlignment="1">
      <alignment horizontal="center"/>
    </xf>
    <xf numFmtId="44" fontId="2" fillId="0" borderId="7" xfId="2" applyFont="1" applyBorder="1"/>
    <xf numFmtId="9" fontId="2" fillId="0" borderId="11" xfId="3" applyFont="1" applyBorder="1" applyAlignment="1">
      <alignment horizontal="center"/>
    </xf>
    <xf numFmtId="44" fontId="2" fillId="0" borderId="12" xfId="2" applyFont="1" applyBorder="1"/>
    <xf numFmtId="8" fontId="0" fillId="0" borderId="22" xfId="1" applyNumberFormat="1" applyFont="1" applyBorder="1" applyProtection="1">
      <protection locked="0"/>
    </xf>
    <xf numFmtId="8" fontId="2" fillId="0" borderId="20" xfId="2" applyNumberFormat="1" applyFont="1" applyBorder="1" applyProtection="1"/>
    <xf numFmtId="9" fontId="0" fillId="0" borderId="15" xfId="3" applyNumberFormat="1" applyFont="1" applyBorder="1" applyProtection="1">
      <protection locked="0"/>
    </xf>
    <xf numFmtId="8" fontId="0" fillId="0" borderId="21" xfId="1" applyNumberFormat="1" applyFont="1" applyBorder="1"/>
    <xf numFmtId="8" fontId="0" fillId="0" borderId="20" xfId="1" applyNumberFormat="1" applyFont="1" applyBorder="1"/>
    <xf numFmtId="10" fontId="0" fillId="0" borderId="22" xfId="1" applyNumberFormat="1" applyFont="1" applyBorder="1" applyProtection="1">
      <protection locked="0"/>
    </xf>
    <xf numFmtId="0" fontId="0" fillId="0" borderId="25" xfId="0" applyBorder="1"/>
    <xf numFmtId="0" fontId="2" fillId="0" borderId="26" xfId="0" applyFont="1" applyBorder="1"/>
    <xf numFmtId="0" fontId="0" fillId="0" borderId="26" xfId="0" applyBorder="1"/>
    <xf numFmtId="8" fontId="2" fillId="0" borderId="27" xfId="2" applyNumberFormat="1" applyFont="1" applyBorder="1" applyProtection="1"/>
    <xf numFmtId="9" fontId="0" fillId="0" borderId="3" xfId="3" applyNumberFormat="1" applyFont="1" applyBorder="1" applyProtection="1">
      <protection locked="0"/>
    </xf>
    <xf numFmtId="44" fontId="2" fillId="0" borderId="21" xfId="2" applyFont="1" applyBorder="1" applyProtection="1"/>
    <xf numFmtId="9" fontId="0" fillId="0" borderId="11" xfId="3" applyFont="1" applyBorder="1" applyProtection="1">
      <protection locked="0"/>
    </xf>
    <xf numFmtId="44" fontId="2" fillId="0" borderId="22" xfId="2" applyFont="1" applyBorder="1" applyProtection="1"/>
    <xf numFmtId="0" fontId="4" fillId="0" borderId="16" xfId="0" applyFont="1" applyBorder="1"/>
    <xf numFmtId="0" fontId="0" fillId="0" borderId="2" xfId="0" applyBorder="1" applyAlignment="1">
      <alignment horizontal="center"/>
    </xf>
    <xf numFmtId="0" fontId="4" fillId="0" borderId="18" xfId="0" applyFont="1" applyBorder="1"/>
    <xf numFmtId="0" fontId="0" fillId="0" borderId="28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44" fontId="0" fillId="0" borderId="10" xfId="2" applyFont="1" applyBorder="1" applyProtection="1">
      <protection locked="0"/>
    </xf>
    <xf numFmtId="0" fontId="0" fillId="0" borderId="18" xfId="0" applyBorder="1"/>
    <xf numFmtId="0" fontId="0" fillId="0" borderId="11" xfId="0" applyBorder="1" applyProtection="1">
      <protection locked="0"/>
    </xf>
    <xf numFmtId="44" fontId="0" fillId="0" borderId="12" xfId="2" applyFont="1" applyBorder="1" applyProtection="1">
      <protection locked="0"/>
    </xf>
    <xf numFmtId="0" fontId="0" fillId="0" borderId="17" xfId="0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63"/>
  <sheetViews>
    <sheetView tabSelected="1" workbookViewId="0"/>
  </sheetViews>
  <sheetFormatPr defaultColWidth="11" defaultRowHeight="15.75"/>
  <sheetData>
    <row r="1" spans="1:15">
      <c r="A1" s="1" t="s">
        <v>0</v>
      </c>
      <c r="B1" s="1"/>
      <c r="C1" s="1"/>
      <c r="D1" s="1"/>
      <c r="E1" s="1"/>
      <c r="F1" s="1"/>
      <c r="G1" s="2"/>
      <c r="H1" s="3" t="s">
        <v>1</v>
      </c>
      <c r="I1" s="4"/>
    </row>
    <row r="2" spans="1:15">
      <c r="A2" s="1" t="s">
        <v>2</v>
      </c>
      <c r="B2" s="1"/>
      <c r="C2" s="1"/>
      <c r="D2" s="1"/>
      <c r="E2" s="1"/>
      <c r="F2" s="1"/>
      <c r="G2" s="2"/>
      <c r="H2" s="5" t="s">
        <v>3</v>
      </c>
      <c r="I2" s="6">
        <v>1.5</v>
      </c>
    </row>
    <row r="3" spans="1:15">
      <c r="A3" s="7" t="s">
        <v>4</v>
      </c>
      <c r="B3" s="8"/>
      <c r="C3" s="8"/>
      <c r="D3" s="8"/>
      <c r="E3" s="8"/>
      <c r="F3" s="9"/>
      <c r="G3" s="2"/>
      <c r="H3" s="10">
        <v>1</v>
      </c>
      <c r="I3" s="11">
        <v>23400</v>
      </c>
      <c r="K3" s="12" t="s">
        <v>5</v>
      </c>
      <c r="L3" s="13"/>
    </row>
    <row r="4" spans="1:15">
      <c r="A4" s="10" t="s">
        <v>6</v>
      </c>
      <c r="B4" s="14"/>
      <c r="C4" s="15" t="s">
        <v>7</v>
      </c>
      <c r="D4" s="16"/>
      <c r="E4" s="17" t="s">
        <v>8</v>
      </c>
      <c r="F4" s="18"/>
      <c r="G4" s="2"/>
      <c r="H4" s="10">
        <v>2</v>
      </c>
      <c r="I4" s="11">
        <v>31695</v>
      </c>
      <c r="K4" s="19" t="s">
        <v>9</v>
      </c>
      <c r="L4" s="20"/>
    </row>
    <row r="5" spans="1:15">
      <c r="A5" s="21" t="s">
        <v>10</v>
      </c>
      <c r="B5" s="22"/>
      <c r="C5" s="22"/>
      <c r="D5" s="23"/>
      <c r="E5" s="23"/>
      <c r="F5" s="24"/>
      <c r="G5" s="2"/>
      <c r="H5" s="10">
        <v>3</v>
      </c>
      <c r="I5" s="11">
        <v>39990</v>
      </c>
      <c r="K5" s="25" t="s">
        <v>11</v>
      </c>
      <c r="L5" s="26" t="s">
        <v>12</v>
      </c>
    </row>
    <row r="6" spans="1:15">
      <c r="G6" s="2"/>
      <c r="H6" s="10">
        <v>4</v>
      </c>
      <c r="I6" s="11">
        <v>48285</v>
      </c>
      <c r="K6" s="27" t="s">
        <v>13</v>
      </c>
      <c r="L6" s="28" t="s">
        <v>9</v>
      </c>
      <c r="O6" s="29"/>
    </row>
    <row r="7" spans="1:15">
      <c r="A7" s="30" t="s">
        <v>14</v>
      </c>
      <c r="B7" s="31"/>
      <c r="C7" s="31"/>
      <c r="D7" s="32"/>
      <c r="E7" s="33" t="s">
        <v>15</v>
      </c>
      <c r="F7" s="34"/>
      <c r="G7" s="2"/>
      <c r="H7" s="10">
        <v>5</v>
      </c>
      <c r="I7" s="11">
        <v>56580</v>
      </c>
      <c r="K7" s="10">
        <v>1</v>
      </c>
      <c r="L7" s="35">
        <v>0.25</v>
      </c>
      <c r="O7" s="29"/>
    </row>
    <row r="8" spans="1:15">
      <c r="A8" s="21" t="s">
        <v>16</v>
      </c>
      <c r="B8" s="22"/>
      <c r="C8" s="22"/>
      <c r="D8" s="36"/>
      <c r="E8" s="37">
        <v>0</v>
      </c>
      <c r="F8" s="37">
        <v>0</v>
      </c>
      <c r="G8" s="2"/>
      <c r="H8" s="10">
        <v>6</v>
      </c>
      <c r="I8" s="11">
        <v>64875</v>
      </c>
      <c r="J8" s="29"/>
      <c r="K8" s="10">
        <v>2</v>
      </c>
      <c r="L8" s="35">
        <v>0.4</v>
      </c>
    </row>
    <row r="9" spans="1:15">
      <c r="A9" s="21" t="s">
        <v>17</v>
      </c>
      <c r="B9" s="22"/>
      <c r="C9" s="22"/>
      <c r="D9" s="36"/>
      <c r="E9" s="37">
        <v>0</v>
      </c>
      <c r="F9" s="37">
        <v>0</v>
      </c>
      <c r="G9" s="2"/>
      <c r="H9" s="10">
        <v>7</v>
      </c>
      <c r="I9" s="11">
        <v>73170</v>
      </c>
      <c r="K9" s="10">
        <v>3</v>
      </c>
      <c r="L9" s="35">
        <v>0.55000000000000004</v>
      </c>
    </row>
    <row r="10" spans="1:15">
      <c r="A10" s="21" t="s">
        <v>18</v>
      </c>
      <c r="B10" s="22"/>
      <c r="C10" s="22"/>
      <c r="D10" s="36"/>
      <c r="E10" s="37">
        <v>0</v>
      </c>
      <c r="F10" s="37">
        <v>0</v>
      </c>
      <c r="G10" s="2"/>
      <c r="H10" s="10">
        <v>8</v>
      </c>
      <c r="I10" s="11">
        <v>81465</v>
      </c>
      <c r="K10" s="10">
        <v>4</v>
      </c>
      <c r="L10" s="35">
        <v>0.7</v>
      </c>
    </row>
    <row r="11" spans="1:15">
      <c r="A11" s="21" t="s">
        <v>19</v>
      </c>
      <c r="B11" s="22"/>
      <c r="C11" s="22"/>
      <c r="D11" s="36"/>
      <c r="E11" s="37">
        <v>0</v>
      </c>
      <c r="F11" s="37">
        <v>0</v>
      </c>
      <c r="G11" s="2"/>
      <c r="H11" s="10">
        <v>9</v>
      </c>
      <c r="I11" s="11">
        <v>89760</v>
      </c>
      <c r="K11" s="10">
        <v>5</v>
      </c>
      <c r="L11" s="35">
        <v>0.85</v>
      </c>
    </row>
    <row r="12" spans="1:15">
      <c r="A12" s="21" t="s">
        <v>20</v>
      </c>
      <c r="B12" s="22"/>
      <c r="C12" s="22"/>
      <c r="D12" s="36"/>
      <c r="E12" s="37">
        <v>0</v>
      </c>
      <c r="F12" s="37">
        <v>0</v>
      </c>
      <c r="G12" s="2"/>
      <c r="H12" s="10">
        <v>10</v>
      </c>
      <c r="I12" s="11">
        <v>98055</v>
      </c>
      <c r="K12" s="21">
        <v>6</v>
      </c>
      <c r="L12" s="38">
        <v>1</v>
      </c>
    </row>
    <row r="13" spans="1:15">
      <c r="A13" s="21" t="s">
        <v>21</v>
      </c>
      <c r="B13" s="22"/>
      <c r="C13" s="22"/>
      <c r="D13" s="36"/>
      <c r="E13" s="37">
        <v>0</v>
      </c>
      <c r="F13" s="37">
        <v>0</v>
      </c>
      <c r="G13" s="2"/>
      <c r="H13" s="10">
        <v>11</v>
      </c>
      <c r="I13" s="11">
        <v>106350</v>
      </c>
    </row>
    <row r="14" spans="1:15">
      <c r="A14" s="21" t="s">
        <v>22</v>
      </c>
      <c r="B14" s="22"/>
      <c r="C14" s="22"/>
      <c r="D14" s="36"/>
      <c r="E14" s="37">
        <v>0</v>
      </c>
      <c r="F14" s="37">
        <v>0</v>
      </c>
      <c r="G14" s="2"/>
      <c r="H14" s="21">
        <v>12</v>
      </c>
      <c r="I14" s="39">
        <v>114645</v>
      </c>
    </row>
    <row r="15" spans="1:15">
      <c r="A15" s="21" t="s">
        <v>23</v>
      </c>
      <c r="B15" s="22"/>
      <c r="C15" s="22"/>
      <c r="D15" s="36"/>
      <c r="E15" s="37">
        <v>0</v>
      </c>
      <c r="F15" s="37">
        <v>0</v>
      </c>
      <c r="G15" s="2"/>
    </row>
    <row r="16" spans="1:15">
      <c r="A16" s="21" t="s">
        <v>24</v>
      </c>
      <c r="B16" s="22" t="s">
        <v>25</v>
      </c>
      <c r="C16" s="22"/>
      <c r="D16" s="36"/>
      <c r="E16" s="37">
        <v>0</v>
      </c>
      <c r="F16" s="37">
        <v>0</v>
      </c>
      <c r="G16" s="2"/>
      <c r="K16" s="40" t="s">
        <v>26</v>
      </c>
      <c r="L16" s="41"/>
      <c r="M16" s="41"/>
      <c r="N16" s="41"/>
      <c r="O16" s="41"/>
    </row>
    <row r="17" spans="1:15">
      <c r="A17" s="21" t="s">
        <v>27</v>
      </c>
      <c r="B17" s="22"/>
      <c r="C17" s="22"/>
      <c r="D17" s="36"/>
      <c r="E17" s="37">
        <v>0</v>
      </c>
      <c r="F17" s="37">
        <v>0</v>
      </c>
      <c r="G17" s="2"/>
      <c r="H17" s="42" t="s">
        <v>28</v>
      </c>
      <c r="I17" s="42" t="s">
        <v>29</v>
      </c>
      <c r="J17" s="43" t="s">
        <v>30</v>
      </c>
      <c r="K17" s="44">
        <v>1</v>
      </c>
      <c r="L17" s="44">
        <v>2</v>
      </c>
      <c r="M17" s="44">
        <v>3</v>
      </c>
      <c r="N17" s="44">
        <v>4</v>
      </c>
      <c r="O17" s="44">
        <v>5</v>
      </c>
    </row>
    <row r="18" spans="1:15">
      <c r="A18" s="21" t="s">
        <v>31</v>
      </c>
      <c r="B18" s="22"/>
      <c r="C18" s="22"/>
      <c r="D18" s="36"/>
      <c r="E18" s="37">
        <v>0</v>
      </c>
      <c r="F18" s="37">
        <v>0</v>
      </c>
      <c r="H18" s="45">
        <f t="shared" ref="H18:H29" si="0">IF($F$23=J18,I18,0)</f>
        <v>0</v>
      </c>
      <c r="I18" s="46">
        <f t="shared" ref="I18:I29" si="1">IF(($J$41&lt;=K18),$K$17,IF(($J$41&lt;=L18),$L$17,IF(($J$41&lt;=M18),$M$17,IF(($J$41&lt;=N18),$N$17,IF($J$41&lt;=O18,$O$17,IF($J$41&lt;=P18,$P$17,"over"))))))</f>
        <v>1</v>
      </c>
      <c r="J18" s="47">
        <v>1</v>
      </c>
      <c r="K18" s="48">
        <f>$L$7*$I3/12</f>
        <v>487.5</v>
      </c>
      <c r="L18" s="49">
        <f t="shared" ref="L18:L29" si="2">$L$8*$I3/12</f>
        <v>780</v>
      </c>
      <c r="M18" s="49">
        <f t="shared" ref="M18:M29" si="3">$L$9*$I3/12</f>
        <v>1072.5000000000002</v>
      </c>
      <c r="N18" s="49">
        <f t="shared" ref="N18:N29" si="4">$L$10*$I3/12</f>
        <v>1364.9999999999998</v>
      </c>
      <c r="O18" s="49">
        <f t="shared" ref="O18:O29" si="5">$L$11*$I3/12</f>
        <v>1657.5</v>
      </c>
    </row>
    <row r="19" spans="1:15">
      <c r="A19" s="21" t="s">
        <v>32</v>
      </c>
      <c r="B19" s="22"/>
      <c r="C19" s="22"/>
      <c r="D19" s="36"/>
      <c r="E19" s="37">
        <v>0</v>
      </c>
      <c r="F19" s="37">
        <v>0</v>
      </c>
      <c r="H19" s="45">
        <f t="shared" si="0"/>
        <v>0</v>
      </c>
      <c r="I19" s="46">
        <f t="shared" si="1"/>
        <v>1</v>
      </c>
      <c r="J19" s="47">
        <v>2</v>
      </c>
      <c r="K19" s="50">
        <f t="shared" ref="K19:K29" si="6">$L$7*I4/12</f>
        <v>660.3125</v>
      </c>
      <c r="L19" s="51">
        <f t="shared" si="2"/>
        <v>1056.5</v>
      </c>
      <c r="M19" s="51">
        <f t="shared" si="3"/>
        <v>1452.6875</v>
      </c>
      <c r="N19" s="51">
        <f t="shared" si="4"/>
        <v>1848.875</v>
      </c>
      <c r="O19" s="51">
        <f t="shared" si="5"/>
        <v>2245.0625</v>
      </c>
    </row>
    <row r="20" spans="1:15">
      <c r="A20" s="21" t="s">
        <v>33</v>
      </c>
      <c r="B20" s="22"/>
      <c r="C20" s="22"/>
      <c r="D20" s="36" t="s">
        <v>34</v>
      </c>
      <c r="E20" s="37">
        <v>0</v>
      </c>
      <c r="F20" s="37">
        <v>0</v>
      </c>
      <c r="H20" s="45">
        <f t="shared" si="0"/>
        <v>0</v>
      </c>
      <c r="I20" s="46">
        <f t="shared" si="1"/>
        <v>1</v>
      </c>
      <c r="J20" s="47">
        <v>3</v>
      </c>
      <c r="K20" s="50">
        <f t="shared" si="6"/>
        <v>833.125</v>
      </c>
      <c r="L20" s="51">
        <f t="shared" si="2"/>
        <v>1333</v>
      </c>
      <c r="M20" s="51">
        <f t="shared" si="3"/>
        <v>1832.875</v>
      </c>
      <c r="N20" s="51">
        <f t="shared" si="4"/>
        <v>2332.75</v>
      </c>
      <c r="O20" s="51">
        <f t="shared" si="5"/>
        <v>2832.625</v>
      </c>
    </row>
    <row r="21" spans="1:15">
      <c r="A21" s="10"/>
      <c r="B21" s="14"/>
      <c r="C21" s="14"/>
      <c r="D21" s="52" t="s">
        <v>35</v>
      </c>
      <c r="E21" s="53">
        <f>SUM(E8:E20)</f>
        <v>0</v>
      </c>
      <c r="F21" s="53">
        <f>SUM(F8:F20)</f>
        <v>0</v>
      </c>
      <c r="H21" s="45">
        <f t="shared" si="0"/>
        <v>0</v>
      </c>
      <c r="I21" s="46">
        <f t="shared" si="1"/>
        <v>1</v>
      </c>
      <c r="J21" s="47">
        <v>4</v>
      </c>
      <c r="K21" s="50">
        <f t="shared" si="6"/>
        <v>1005.9375</v>
      </c>
      <c r="L21" s="51">
        <f t="shared" si="2"/>
        <v>1609.5</v>
      </c>
      <c r="M21" s="51">
        <f t="shared" si="3"/>
        <v>2213.0625000000005</v>
      </c>
      <c r="N21" s="51">
        <f t="shared" si="4"/>
        <v>2816.625</v>
      </c>
      <c r="O21" s="51">
        <f t="shared" si="5"/>
        <v>3420.1875</v>
      </c>
    </row>
    <row r="22" spans="1:15">
      <c r="A22" s="10"/>
      <c r="B22" s="14"/>
      <c r="C22" s="14"/>
      <c r="D22" s="14" t="s">
        <v>36</v>
      </c>
      <c r="F22" s="54">
        <f>MAX((E21*4),(F21*12))</f>
        <v>0</v>
      </c>
      <c r="H22" s="45">
        <f t="shared" si="0"/>
        <v>0</v>
      </c>
      <c r="I22" s="46">
        <f t="shared" si="1"/>
        <v>1</v>
      </c>
      <c r="J22" s="47">
        <v>5</v>
      </c>
      <c r="K22" s="50">
        <f t="shared" si="6"/>
        <v>1178.75</v>
      </c>
      <c r="L22" s="51">
        <f t="shared" si="2"/>
        <v>1886</v>
      </c>
      <c r="M22" s="51">
        <f t="shared" si="3"/>
        <v>2593.2500000000005</v>
      </c>
      <c r="N22" s="51">
        <f t="shared" si="4"/>
        <v>3300.5</v>
      </c>
      <c r="O22" s="51">
        <f t="shared" si="5"/>
        <v>4007.75</v>
      </c>
    </row>
    <row r="23" spans="1:15">
      <c r="A23" s="10"/>
      <c r="B23" s="14"/>
      <c r="C23" s="14"/>
      <c r="D23" s="14" t="s">
        <v>37</v>
      </c>
      <c r="F23" s="55">
        <v>0</v>
      </c>
      <c r="G23" s="2"/>
      <c r="H23" s="45">
        <f t="shared" si="0"/>
        <v>0</v>
      </c>
      <c r="I23" s="46">
        <f t="shared" si="1"/>
        <v>1</v>
      </c>
      <c r="J23" s="47">
        <v>6</v>
      </c>
      <c r="K23" s="50">
        <f t="shared" si="6"/>
        <v>1351.5625</v>
      </c>
      <c r="L23" s="51">
        <f t="shared" si="2"/>
        <v>2162.5</v>
      </c>
      <c r="M23" s="51">
        <f t="shared" si="3"/>
        <v>2973.4375</v>
      </c>
      <c r="N23" s="51">
        <f t="shared" si="4"/>
        <v>3784.375</v>
      </c>
      <c r="O23" s="51">
        <f t="shared" si="5"/>
        <v>4595.3125</v>
      </c>
    </row>
    <row r="24" spans="1:15">
      <c r="A24" s="56"/>
      <c r="B24" s="14"/>
      <c r="C24" s="14" t="s">
        <v>38</v>
      </c>
      <c r="D24" s="14"/>
      <c r="E24" s="14"/>
      <c r="F24" s="52"/>
      <c r="G24" s="2"/>
      <c r="H24" s="45">
        <f t="shared" si="0"/>
        <v>0</v>
      </c>
      <c r="I24" s="46">
        <f t="shared" si="1"/>
        <v>1</v>
      </c>
      <c r="J24" s="47">
        <v>7</v>
      </c>
      <c r="K24" s="50">
        <f t="shared" si="6"/>
        <v>1524.375</v>
      </c>
      <c r="L24" s="51">
        <f t="shared" si="2"/>
        <v>2439</v>
      </c>
      <c r="M24" s="51">
        <f t="shared" si="3"/>
        <v>3353.625</v>
      </c>
      <c r="N24" s="51">
        <f t="shared" si="4"/>
        <v>4268.25</v>
      </c>
      <c r="O24" s="51">
        <f t="shared" si="5"/>
        <v>5182.875</v>
      </c>
    </row>
    <row r="25" spans="1:15">
      <c r="A25" s="56"/>
      <c r="B25" s="14"/>
      <c r="C25" s="14" t="s">
        <v>39</v>
      </c>
      <c r="D25" s="14"/>
      <c r="E25" s="57" t="s">
        <v>40</v>
      </c>
      <c r="F25" s="58"/>
      <c r="G25" s="2"/>
      <c r="H25" s="45">
        <f t="shared" si="0"/>
        <v>0</v>
      </c>
      <c r="I25" s="46">
        <f t="shared" si="1"/>
        <v>1</v>
      </c>
      <c r="J25" s="47">
        <v>8</v>
      </c>
      <c r="K25" s="50">
        <f t="shared" si="6"/>
        <v>1697.1875</v>
      </c>
      <c r="L25" s="51">
        <f t="shared" si="2"/>
        <v>2715.5</v>
      </c>
      <c r="M25" s="51">
        <f t="shared" si="3"/>
        <v>3733.8125</v>
      </c>
      <c r="N25" s="51">
        <f t="shared" si="4"/>
        <v>4752.125</v>
      </c>
      <c r="O25" s="51">
        <f t="shared" si="5"/>
        <v>5770.4375</v>
      </c>
    </row>
    <row r="26" spans="1:15">
      <c r="A26" s="56"/>
      <c r="B26" s="14"/>
      <c r="C26" s="14" t="s">
        <v>41</v>
      </c>
      <c r="D26" s="14"/>
      <c r="E26" s="59" t="s">
        <v>42</v>
      </c>
      <c r="F26" s="36"/>
      <c r="G26" s="2"/>
      <c r="H26" s="45">
        <f t="shared" si="0"/>
        <v>0</v>
      </c>
      <c r="I26" s="46">
        <f t="shared" si="1"/>
        <v>1</v>
      </c>
      <c r="J26" s="47">
        <v>9</v>
      </c>
      <c r="K26" s="50">
        <f t="shared" si="6"/>
        <v>1870</v>
      </c>
      <c r="L26" s="51">
        <f t="shared" si="2"/>
        <v>2992</v>
      </c>
      <c r="M26" s="51">
        <f t="shared" si="3"/>
        <v>4114.0000000000009</v>
      </c>
      <c r="N26" s="51">
        <f t="shared" si="4"/>
        <v>5235.9999999999991</v>
      </c>
      <c r="O26" s="51">
        <f t="shared" si="5"/>
        <v>6358</v>
      </c>
    </row>
    <row r="27" spans="1:15">
      <c r="A27" s="56"/>
      <c r="B27" s="22"/>
      <c r="C27" s="22" t="s">
        <v>43</v>
      </c>
      <c r="D27" s="22"/>
      <c r="E27" s="22"/>
      <c r="F27" s="36"/>
      <c r="G27" s="2"/>
      <c r="H27" s="45">
        <f t="shared" si="0"/>
        <v>0</v>
      </c>
      <c r="I27" s="46">
        <f t="shared" si="1"/>
        <v>1</v>
      </c>
      <c r="J27" s="47">
        <v>10</v>
      </c>
      <c r="K27" s="50">
        <f t="shared" si="6"/>
        <v>2042.8125</v>
      </c>
      <c r="L27" s="51">
        <f t="shared" si="2"/>
        <v>3268.5</v>
      </c>
      <c r="M27" s="51">
        <f t="shared" si="3"/>
        <v>4494.1875000000009</v>
      </c>
      <c r="N27" s="51">
        <f t="shared" si="4"/>
        <v>5719.875</v>
      </c>
      <c r="O27" s="51">
        <f t="shared" si="5"/>
        <v>6945.5625</v>
      </c>
    </row>
    <row r="28" spans="1:15">
      <c r="G28" s="2"/>
      <c r="H28" s="45">
        <f t="shared" si="0"/>
        <v>0</v>
      </c>
      <c r="I28" s="46">
        <f t="shared" si="1"/>
        <v>1</v>
      </c>
      <c r="J28" s="47">
        <v>11</v>
      </c>
      <c r="K28" s="50">
        <f t="shared" si="6"/>
        <v>2215.625</v>
      </c>
      <c r="L28" s="51">
        <f t="shared" si="2"/>
        <v>3545</v>
      </c>
      <c r="M28" s="51">
        <f t="shared" si="3"/>
        <v>4874.3750000000009</v>
      </c>
      <c r="N28" s="51">
        <f t="shared" si="4"/>
        <v>6203.75</v>
      </c>
      <c r="O28" s="51">
        <f t="shared" si="5"/>
        <v>7533.125</v>
      </c>
    </row>
    <row r="29" spans="1:15">
      <c r="A29" s="30" t="s">
        <v>44</v>
      </c>
      <c r="B29" s="31"/>
      <c r="C29" s="31"/>
      <c r="D29" s="31"/>
      <c r="E29" s="31"/>
      <c r="F29" s="32"/>
      <c r="G29" s="2"/>
      <c r="H29" s="60">
        <f t="shared" si="0"/>
        <v>0</v>
      </c>
      <c r="I29" s="46">
        <f t="shared" si="1"/>
        <v>1</v>
      </c>
      <c r="J29" s="46">
        <v>12</v>
      </c>
      <c r="K29" s="61">
        <f t="shared" si="6"/>
        <v>2388.4375</v>
      </c>
      <c r="L29" s="62">
        <f t="shared" si="2"/>
        <v>3821.5</v>
      </c>
      <c r="M29" s="62">
        <f t="shared" si="3"/>
        <v>5254.5625000000009</v>
      </c>
      <c r="N29" s="62">
        <f t="shared" si="4"/>
        <v>6687.625</v>
      </c>
      <c r="O29" s="62">
        <f t="shared" si="5"/>
        <v>8120.6875</v>
      </c>
    </row>
    <row r="30" spans="1:15">
      <c r="A30" s="63" t="s">
        <v>45</v>
      </c>
      <c r="B30" s="14"/>
      <c r="C30" s="14"/>
      <c r="D30" s="14"/>
      <c r="E30" s="14"/>
      <c r="F30" s="64">
        <f>SUM(J43)</f>
        <v>0</v>
      </c>
      <c r="G30" s="2"/>
      <c r="H30" s="46">
        <f>SUM(H18:H29)</f>
        <v>0</v>
      </c>
      <c r="I30" s="2"/>
    </row>
    <row r="31" spans="1:15">
      <c r="A31" s="56"/>
      <c r="B31" s="65" t="s">
        <v>46</v>
      </c>
      <c r="C31" s="65"/>
      <c r="D31" s="66"/>
      <c r="E31" s="65"/>
      <c r="F31" s="67"/>
      <c r="G31" s="2"/>
    </row>
    <row r="32" spans="1:15">
      <c r="A32" s="56"/>
      <c r="B32" s="22" t="s">
        <v>47</v>
      </c>
      <c r="C32" s="22"/>
      <c r="D32" s="68"/>
      <c r="E32" s="22"/>
      <c r="F32" s="69">
        <f>IF(OR((A31&lt;&gt;""),(A32&lt;&gt;"")),50,0)</f>
        <v>0</v>
      </c>
      <c r="H32" s="70" t="s">
        <v>48</v>
      </c>
      <c r="I32" s="71"/>
    </row>
    <row r="33" spans="1:10">
      <c r="A33" s="56"/>
      <c r="B33" s="65" t="s">
        <v>49</v>
      </c>
      <c r="C33" s="65"/>
      <c r="D33" s="65"/>
      <c r="E33" s="65"/>
      <c r="F33" s="72"/>
      <c r="H33" s="73">
        <v>1</v>
      </c>
      <c r="I33" s="74">
        <v>800</v>
      </c>
    </row>
    <row r="34" spans="1:10">
      <c r="A34" s="21"/>
      <c r="B34" s="22"/>
      <c r="C34" s="22"/>
      <c r="D34" s="22"/>
      <c r="E34" s="22" t="s">
        <v>50</v>
      </c>
      <c r="F34" s="69">
        <f>-IF(A33&lt;&gt;"",50,0)</f>
        <v>0</v>
      </c>
      <c r="H34" s="75">
        <v>2</v>
      </c>
      <c r="I34" s="11">
        <v>750</v>
      </c>
    </row>
    <row r="35" spans="1:10">
      <c r="A35" s="56"/>
      <c r="B35" s="65" t="s">
        <v>51</v>
      </c>
      <c r="C35" s="65"/>
      <c r="D35" s="65"/>
      <c r="E35" s="65"/>
      <c r="F35" s="72">
        <f>-IF(A35&lt;&gt;"",50,0)</f>
        <v>0</v>
      </c>
      <c r="H35" s="75">
        <v>3</v>
      </c>
      <c r="I35" s="11">
        <v>700</v>
      </c>
    </row>
    <row r="36" spans="1:10">
      <c r="A36" s="56"/>
      <c r="B36" s="22" t="s">
        <v>52</v>
      </c>
      <c r="C36" s="22"/>
      <c r="D36" s="22"/>
      <c r="E36" s="22"/>
      <c r="F36" s="76">
        <f>-IF(A36&lt;&gt;"",125,0)</f>
        <v>0</v>
      </c>
      <c r="G36" s="2"/>
      <c r="H36" s="75">
        <v>4</v>
      </c>
      <c r="I36" s="11">
        <v>650</v>
      </c>
    </row>
    <row r="37" spans="1:10">
      <c r="A37" s="56"/>
      <c r="B37" s="65"/>
      <c r="C37" s="65"/>
      <c r="D37" s="65"/>
      <c r="E37" s="65"/>
      <c r="F37" s="72"/>
      <c r="G37" s="77"/>
      <c r="H37" s="75">
        <v>5</v>
      </c>
      <c r="I37" s="11">
        <v>600</v>
      </c>
    </row>
    <row r="38" spans="1:10">
      <c r="A38" s="56"/>
      <c r="B38" s="22" t="s">
        <v>53</v>
      </c>
      <c r="C38" s="22"/>
      <c r="D38" s="22"/>
      <c r="E38" s="22"/>
      <c r="F38" s="69">
        <f>-IF(OR((A37&lt;&gt;""),(A38&lt;&gt;"")),(0.25*F30),0)</f>
        <v>0</v>
      </c>
      <c r="G38" s="78"/>
      <c r="H38" s="79">
        <v>6</v>
      </c>
      <c r="I38" s="39">
        <v>550</v>
      </c>
    </row>
    <row r="39" spans="1:10">
      <c r="A39" s="56"/>
      <c r="B39" s="65"/>
      <c r="C39" s="65"/>
      <c r="D39" s="65"/>
      <c r="E39" s="65"/>
      <c r="F39" s="72"/>
      <c r="G39" s="80"/>
    </row>
    <row r="40" spans="1:10">
      <c r="A40" s="21"/>
      <c r="B40" s="22"/>
      <c r="C40" s="22"/>
      <c r="D40" s="22"/>
      <c r="E40" s="22"/>
      <c r="F40" s="69">
        <f>-IF(A39&lt;&gt;"",(0.5*F30),0)</f>
        <v>0</v>
      </c>
      <c r="G40" s="80"/>
      <c r="H40" s="30" t="s">
        <v>54</v>
      </c>
      <c r="I40" s="81"/>
      <c r="J40" s="4"/>
    </row>
    <row r="41" spans="1:10">
      <c r="A41" s="56"/>
      <c r="B41" s="65"/>
      <c r="C41" s="65"/>
      <c r="D41" s="65"/>
      <c r="E41" s="65"/>
      <c r="F41" s="72"/>
      <c r="G41" s="80"/>
      <c r="H41" s="57" t="s">
        <v>55</v>
      </c>
      <c r="I41" s="65"/>
      <c r="J41" s="82">
        <f>F22/12</f>
        <v>0</v>
      </c>
    </row>
    <row r="42" spans="1:10">
      <c r="A42" s="56"/>
      <c r="B42" s="22"/>
      <c r="C42" s="22"/>
      <c r="D42" s="22"/>
      <c r="E42" s="22"/>
      <c r="F42" s="69">
        <f>-IF(OR((A41&lt;&gt;""),(A42&lt;&gt;"")),(0.5*F30),0)</f>
        <v>0</v>
      </c>
      <c r="G42" s="80"/>
      <c r="H42" s="63" t="s">
        <v>56</v>
      </c>
      <c r="I42" s="14"/>
      <c r="J42" s="83">
        <f>H30</f>
        <v>0</v>
      </c>
    </row>
    <row r="43" spans="1:10" ht="16.5" thickBot="1">
      <c r="A43" s="56"/>
      <c r="B43" s="65" t="s">
        <v>57</v>
      </c>
      <c r="C43" s="65"/>
      <c r="D43" s="65"/>
      <c r="E43" s="65"/>
      <c r="F43" s="72"/>
      <c r="G43" s="80"/>
      <c r="H43" s="63" t="s">
        <v>58</v>
      </c>
      <c r="I43" s="14"/>
      <c r="J43" s="84" t="str">
        <f>IF($J$42=H33,I33,IF($J$42=H34,I34,IF($J$42=H35,I35,IF($J$42=H36,I36,IF($J$42=H37,I37,IF($J$42=H38,I38,"over"))))))</f>
        <v>over</v>
      </c>
    </row>
    <row r="44" spans="1:10" ht="16.5" thickTop="1">
      <c r="A44" s="10" t="s">
        <v>59</v>
      </c>
      <c r="B44" s="14"/>
      <c r="C44" s="14"/>
      <c r="D44" s="14"/>
      <c r="E44" s="14"/>
      <c r="F44" s="85"/>
      <c r="G44" s="80"/>
      <c r="H44" s="86">
        <v>0.2</v>
      </c>
      <c r="I44" s="14"/>
      <c r="J44" s="87" t="e">
        <f>H44*J43</f>
        <v>#VALUE!</v>
      </c>
    </row>
    <row r="45" spans="1:10">
      <c r="A45" s="21" t="s">
        <v>60</v>
      </c>
      <c r="B45" s="22"/>
      <c r="C45" s="22"/>
      <c r="D45" s="22"/>
      <c r="E45" s="22"/>
      <c r="F45" s="69">
        <f>-IF(A43&lt;&gt;"",(0.65*F30),0)</f>
        <v>0</v>
      </c>
      <c r="G45" s="80"/>
      <c r="H45" s="88">
        <v>0.8</v>
      </c>
      <c r="I45" s="22"/>
      <c r="J45" s="89" t="e">
        <f>H45*J43</f>
        <v>#VALUE!</v>
      </c>
    </row>
    <row r="46" spans="1:10">
      <c r="A46" s="59" t="s">
        <v>61</v>
      </c>
      <c r="B46" s="22"/>
      <c r="C46" s="22"/>
      <c r="D46" s="22"/>
      <c r="E46" s="22"/>
      <c r="F46" s="90">
        <v>0</v>
      </c>
      <c r="G46" s="80"/>
    </row>
    <row r="47" spans="1:10">
      <c r="A47" s="63" t="s">
        <v>35</v>
      </c>
      <c r="B47" s="14"/>
      <c r="C47" s="14"/>
      <c r="D47" s="14"/>
      <c r="E47" s="14"/>
      <c r="F47" s="91">
        <f>SUM(F30:F46)</f>
        <v>0</v>
      </c>
      <c r="G47" s="80"/>
    </row>
    <row r="48" spans="1:10">
      <c r="A48" s="92"/>
      <c r="B48" s="65" t="s">
        <v>62</v>
      </c>
      <c r="C48" s="65"/>
      <c r="D48" s="65"/>
      <c r="E48" s="65"/>
      <c r="F48" s="93"/>
      <c r="G48" s="80"/>
    </row>
    <row r="49" spans="1:7">
      <c r="A49" s="10" t="s">
        <v>63</v>
      </c>
      <c r="B49" s="14"/>
      <c r="C49" s="14"/>
      <c r="D49" s="14"/>
      <c r="E49" s="14"/>
      <c r="F49" s="94"/>
      <c r="G49" s="80"/>
    </row>
    <row r="50" spans="1:7">
      <c r="A50" s="56"/>
      <c r="B50" s="22" t="s">
        <v>64</v>
      </c>
      <c r="C50" s="22"/>
      <c r="D50" s="22"/>
      <c r="E50" s="22"/>
      <c r="F50" s="95"/>
      <c r="G50" s="80"/>
    </row>
    <row r="51" spans="1:7">
      <c r="A51" s="10"/>
      <c r="B51" s="14"/>
      <c r="C51" s="14"/>
      <c r="D51" s="14"/>
      <c r="E51" s="14"/>
      <c r="F51" s="94"/>
      <c r="G51" s="80"/>
    </row>
    <row r="52" spans="1:7" ht="16.5" thickBot="1">
      <c r="A52" s="96"/>
      <c r="B52" s="97" t="s">
        <v>65</v>
      </c>
      <c r="C52" s="98"/>
      <c r="D52" s="98"/>
      <c r="E52" s="98"/>
      <c r="F52" s="99">
        <f>SUM(F47)</f>
        <v>0</v>
      </c>
      <c r="G52" s="80"/>
    </row>
    <row r="53" spans="1:7" ht="16.5" thickTop="1">
      <c r="G53" s="80"/>
    </row>
    <row r="54" spans="1:7">
      <c r="A54" s="100">
        <v>1</v>
      </c>
      <c r="B54" s="66"/>
      <c r="C54" s="66" t="s">
        <v>66</v>
      </c>
      <c r="D54" s="66"/>
      <c r="E54" s="65"/>
      <c r="F54" s="101">
        <f>SUM(F52)</f>
        <v>0</v>
      </c>
      <c r="G54" s="80"/>
    </row>
    <row r="55" spans="1:7">
      <c r="A55" s="102"/>
      <c r="B55" s="68"/>
      <c r="C55" s="68" t="s">
        <v>66</v>
      </c>
      <c r="D55" s="68"/>
      <c r="E55" s="22"/>
      <c r="F55" s="103"/>
      <c r="G55" s="80"/>
    </row>
    <row r="56" spans="1:7">
      <c r="G56" s="80"/>
    </row>
    <row r="57" spans="1:7">
      <c r="A57" s="30" t="s">
        <v>67</v>
      </c>
      <c r="B57" s="31"/>
      <c r="C57" s="31"/>
      <c r="D57" s="31"/>
      <c r="E57" s="31"/>
      <c r="F57" s="32"/>
      <c r="G57" s="104" t="s">
        <v>68</v>
      </c>
    </row>
    <row r="58" spans="1:7">
      <c r="A58" s="3" t="s">
        <v>69</v>
      </c>
      <c r="B58" s="81"/>
      <c r="C58" s="4"/>
      <c r="D58" s="105" t="s">
        <v>70</v>
      </c>
      <c r="E58" s="81" t="s">
        <v>71</v>
      </c>
      <c r="F58" s="4"/>
      <c r="G58" s="106" t="s">
        <v>72</v>
      </c>
    </row>
    <row r="59" spans="1:7">
      <c r="A59" s="107"/>
      <c r="B59" s="108" t="s">
        <v>73</v>
      </c>
      <c r="C59" s="109"/>
      <c r="D59" s="110">
        <f>SUM(F52)</f>
        <v>0</v>
      </c>
      <c r="E59" s="108" t="s">
        <v>74</v>
      </c>
      <c r="F59" s="109"/>
      <c r="G59" s="106" t="s">
        <v>75</v>
      </c>
    </row>
    <row r="60" spans="1:7">
      <c r="A60" s="107"/>
      <c r="B60" s="108"/>
      <c r="C60" s="109"/>
      <c r="D60" s="110"/>
      <c r="E60" s="108"/>
      <c r="F60" s="109"/>
      <c r="G60" s="111" t="s">
        <v>76</v>
      </c>
    </row>
    <row r="61" spans="1:7">
      <c r="A61" s="107"/>
      <c r="B61" s="108"/>
      <c r="C61" s="109"/>
      <c r="D61" s="110"/>
      <c r="E61" s="108"/>
      <c r="F61" s="109"/>
      <c r="G61" s="106" t="s">
        <v>77</v>
      </c>
    </row>
    <row r="62" spans="1:7">
      <c r="A62" s="107"/>
      <c r="B62" s="108"/>
      <c r="C62" s="109"/>
      <c r="D62" s="110"/>
      <c r="E62" s="108"/>
      <c r="F62" s="109"/>
      <c r="G62" s="106" t="s">
        <v>78</v>
      </c>
    </row>
    <row r="63" spans="1:7">
      <c r="A63" s="112"/>
      <c r="B63" s="23"/>
      <c r="C63" s="24"/>
      <c r="D63" s="113"/>
      <c r="E63" s="23"/>
      <c r="F63" s="24"/>
      <c r="G63" s="114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Connie</dc:creator>
  <cp:lastModifiedBy>Allen Puckett</cp:lastModifiedBy>
  <dcterms:created xsi:type="dcterms:W3CDTF">2019-10-01T17:59:58Z</dcterms:created>
  <dcterms:modified xsi:type="dcterms:W3CDTF">2019-11-26T20:20:43Z</dcterms:modified>
</cp:coreProperties>
</file>